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92.168.10.246\sapl\2023\DOSAR SEDINTA 2023\DOSAR SEDINTA DECEMBRIE\pct.39 - declarare uz public\"/>
    </mc:Choice>
  </mc:AlternateContent>
  <bookViews>
    <workbookView xWindow="0" yWindow="0" windowWidth="19200" windowHeight="112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E6" i="1"/>
  <c r="G26" i="1"/>
  <c r="E26" i="1"/>
  <c r="G12" i="1"/>
  <c r="G35" i="1"/>
  <c r="E35" i="1"/>
  <c r="E36" i="1"/>
  <c r="G37" i="1"/>
  <c r="E37" i="1"/>
  <c r="G11" i="1" l="1"/>
  <c r="E11" i="1"/>
  <c r="G10" i="1"/>
  <c r="E10" i="1"/>
  <c r="G9" i="1"/>
  <c r="E9" i="1"/>
  <c r="E34" i="1"/>
  <c r="E32" i="1"/>
  <c r="G31" i="1"/>
  <c r="E31" i="1"/>
  <c r="E29" i="1"/>
  <c r="I28" i="1"/>
  <c r="G28" i="1"/>
  <c r="E28" i="1"/>
  <c r="E25" i="1"/>
  <c r="E24" i="1"/>
  <c r="E22" i="1"/>
  <c r="I22" i="1"/>
  <c r="G22" i="1"/>
  <c r="E21" i="1"/>
  <c r="E20" i="1"/>
  <c r="I20" i="1"/>
  <c r="E19" i="1"/>
  <c r="G18" i="1"/>
  <c r="E18" i="1"/>
  <c r="E17" i="1"/>
  <c r="I16" i="1"/>
  <c r="G16" i="1"/>
  <c r="E15" i="1"/>
  <c r="I15" i="1"/>
  <c r="G14" i="1"/>
  <c r="I14" i="1"/>
  <c r="E14" i="1"/>
  <c r="G13" i="1"/>
  <c r="E13" i="1"/>
  <c r="F39" i="1" l="1"/>
  <c r="D30" i="1"/>
  <c r="H28" i="1"/>
  <c r="D22" i="1"/>
  <c r="H16" i="1"/>
  <c r="H39" i="1" l="1"/>
  <c r="D9" i="1"/>
  <c r="D39" i="1" s="1"/>
</calcChain>
</file>

<file path=xl/sharedStrings.xml><?xml version="1.0" encoding="utf-8"?>
<sst xmlns="http://schemas.openxmlformats.org/spreadsheetml/2006/main" count="81" uniqueCount="47">
  <si>
    <t>Nr crt</t>
  </si>
  <si>
    <t xml:space="preserve">Scoala nr.29 Nicolae Romanescu </t>
  </si>
  <si>
    <t>Scoala nr.21 Gheorghe Titeica</t>
  </si>
  <si>
    <t xml:space="preserve">Scoala generala nr.39 </t>
  </si>
  <si>
    <t>Scoala generala nr. 22</t>
  </si>
  <si>
    <t>Scoala generala nr.38 Ion Creanga</t>
  </si>
  <si>
    <t>Scoala generala nr. 19</t>
  </si>
  <si>
    <t>Liceul Pedagogic</t>
  </si>
  <si>
    <t>Trotuare si aleei pietonale</t>
  </si>
  <si>
    <t>Liceul CFR</t>
  </si>
  <si>
    <t>Liceul Traian Vuia</t>
  </si>
  <si>
    <t>Scoala generala nr. 34</t>
  </si>
  <si>
    <t>Scoala generala nr. 33</t>
  </si>
  <si>
    <t>Scoala Ion Creanga</t>
  </si>
  <si>
    <t>Scoala generala nr.37</t>
  </si>
  <si>
    <t xml:space="preserve">Liceul Nicolae Titulescu </t>
  </si>
  <si>
    <t>Scoala generala nr.23</t>
  </si>
  <si>
    <t xml:space="preserve">Liceul Energetic </t>
  </si>
  <si>
    <t xml:space="preserve">Scoala Mihai Eminescu </t>
  </si>
  <si>
    <t>Liceul Tehnologic Auto</t>
  </si>
  <si>
    <t>Liceul Constantin Brancusi</t>
  </si>
  <si>
    <t>Liceul Matei Basarab</t>
  </si>
  <si>
    <t>Liceul Marin Sorescu</t>
  </si>
  <si>
    <t>Carosabil (aleei acces, parcari,platforme interioare carosabile,etc...)</t>
  </si>
  <si>
    <t xml:space="preserve">Liceul Petrache Triscu </t>
  </si>
  <si>
    <t>Liceul Voltaire</t>
  </si>
  <si>
    <t>Scoala generala nr.36</t>
  </si>
  <si>
    <t>Liceul Tudor Arghezi</t>
  </si>
  <si>
    <t>Scoala nr.19 Lascar Catargiu</t>
  </si>
  <si>
    <t>Scoala nr.39 Cartier Sarari</t>
  </si>
  <si>
    <t>Scoala generala nr. 24</t>
  </si>
  <si>
    <t>Suprafete (mp) si Valori</t>
  </si>
  <si>
    <t>Valoare</t>
  </si>
  <si>
    <t>Liceul Industrie  Alimentara - LIA</t>
  </si>
  <si>
    <t>Liceul de chimie  Costin Nenitescu</t>
  </si>
  <si>
    <t>Scoala generala nr.27</t>
  </si>
  <si>
    <t>platforme betonate</t>
  </si>
  <si>
    <t>incadrare cf HG 2139/2004</t>
  </si>
  <si>
    <t>1.3.7.2</t>
  </si>
  <si>
    <t>Durata normala de functionare (ani)</t>
  </si>
  <si>
    <t>Denumire</t>
  </si>
  <si>
    <t>Lucrări  executate in cadrul acordului cadru 2019-2023  la unitătile de invatamant ce se declară de uz si interes public local al municipiului Craiova</t>
  </si>
  <si>
    <t>Gradinita nr. 5, str. Toamnei</t>
  </si>
  <si>
    <t>Scoala nr. 26, str. Banu Stepan</t>
  </si>
  <si>
    <t>Anexa nr. 2  la Hotărârea nr.664/2023</t>
  </si>
  <si>
    <t>PREŞEDINTE DE ŞEDINŢĂ,</t>
  </si>
  <si>
    <t>Lucian Costin DINDIRICĂ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</si>
</sst>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ptos Narrow"/>
      <family val="2"/>
    </font>
    <font>
      <sz val="11"/>
      <color theme="1"/>
      <name val="Aptos Narrow"/>
      <family val="2"/>
    </font>
    <font>
      <sz val="8"/>
      <name val="Calibri"/>
      <family val="2"/>
      <scheme val="minor"/>
    </font>
    <font>
      <b/>
      <sz val="11"/>
      <name val="Aptos Narrow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Aptos Narrow"/>
      <family val="2"/>
      <charset val="238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indent="1"/>
    </xf>
    <xf numFmtId="164" fontId="3" fillId="0" borderId="0" xfId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1" applyFont="1" applyBorder="1" applyAlignment="1">
      <alignment horizontal="center" vertical="center" wrapText="1"/>
    </xf>
    <xf numFmtId="164" fontId="6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4" fontId="7" fillId="0" borderId="1" xfId="1" applyFont="1" applyBorder="1" applyAlignment="1">
      <alignment horizontal="center" vertical="center" wrapText="1"/>
    </xf>
    <xf numFmtId="164" fontId="7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4" fontId="8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4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 vertical="center"/>
    </xf>
    <xf numFmtId="164" fontId="10" fillId="0" borderId="1" xfId="1" applyFont="1" applyBorder="1" applyAlignment="1">
      <alignment horizontal="center" vertical="center"/>
    </xf>
    <xf numFmtId="164" fontId="11" fillId="0" borderId="0" xfId="1" applyFont="1" applyAlignment="1">
      <alignment horizontal="center" vertical="center"/>
    </xf>
    <xf numFmtId="0" fontId="11" fillId="0" borderId="0" xfId="0" applyFont="1"/>
    <xf numFmtId="164" fontId="11" fillId="0" borderId="0" xfId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9" fillId="0" borderId="0" xfId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/>
    </xf>
  </cellXfs>
  <cellStyles count="2">
    <cellStyle name="Normal" xfId="0" builtinId="0"/>
    <cellStyle name="Virgulă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2"/>
  <sheetViews>
    <sheetView tabSelected="1" topLeftCell="A13" workbookViewId="0">
      <selection activeCell="F47" sqref="F47"/>
    </sheetView>
  </sheetViews>
  <sheetFormatPr defaultRowHeight="15"/>
  <cols>
    <col min="1" max="1" width="2.85546875" style="1" customWidth="1"/>
    <col min="2" max="2" width="6.140625" style="1" customWidth="1"/>
    <col min="3" max="3" width="33.28515625" style="4" customWidth="1"/>
    <col min="4" max="4" width="17.7109375" style="3" customWidth="1"/>
    <col min="5" max="5" width="14.5703125" style="5" customWidth="1"/>
    <col min="6" max="6" width="13.85546875" style="3" customWidth="1"/>
    <col min="7" max="7" width="13.85546875" style="5" customWidth="1"/>
    <col min="8" max="8" width="13.28515625" style="3" customWidth="1"/>
    <col min="9" max="10" width="13.28515625" style="5" customWidth="1"/>
    <col min="11" max="11" width="13" style="1" customWidth="1"/>
    <col min="12" max="16384" width="9.140625" style="1"/>
  </cols>
  <sheetData>
    <row r="1" spans="2:14" ht="16.5" customHeight="1">
      <c r="B1" s="29" t="s">
        <v>41</v>
      </c>
      <c r="C1" s="29"/>
      <c r="D1" s="29"/>
      <c r="E1" s="29"/>
      <c r="F1" s="29"/>
      <c r="G1" s="29"/>
      <c r="H1" s="29"/>
      <c r="I1" s="29"/>
      <c r="J1" s="29"/>
      <c r="K1" s="29"/>
    </row>
    <row r="2" spans="2:14">
      <c r="I2" s="28" t="s">
        <v>44</v>
      </c>
      <c r="J2" s="28"/>
      <c r="K2" s="28"/>
    </row>
    <row r="4" spans="2:14" ht="14.25">
      <c r="B4" s="30" t="s">
        <v>0</v>
      </c>
      <c r="C4" s="27" t="s">
        <v>40</v>
      </c>
      <c r="D4" s="27" t="s">
        <v>31</v>
      </c>
      <c r="E4" s="27"/>
      <c r="F4" s="27"/>
      <c r="G4" s="27"/>
      <c r="H4" s="27"/>
      <c r="I4" s="27"/>
      <c r="J4" s="7"/>
      <c r="K4" s="8"/>
    </row>
    <row r="5" spans="2:14" ht="82.5" customHeight="1">
      <c r="B5" s="30"/>
      <c r="C5" s="27"/>
      <c r="D5" s="9" t="s">
        <v>23</v>
      </c>
      <c r="E5" s="10" t="s">
        <v>32</v>
      </c>
      <c r="F5" s="9" t="s">
        <v>8</v>
      </c>
      <c r="G5" s="10" t="s">
        <v>32</v>
      </c>
      <c r="H5" s="9" t="s">
        <v>36</v>
      </c>
      <c r="I5" s="11" t="s">
        <v>32</v>
      </c>
      <c r="J5" s="10" t="s">
        <v>37</v>
      </c>
      <c r="K5" s="9" t="s">
        <v>39</v>
      </c>
    </row>
    <row r="6" spans="2:14" s="2" customFormat="1">
      <c r="B6" s="12">
        <v>1</v>
      </c>
      <c r="C6" s="20" t="s">
        <v>30</v>
      </c>
      <c r="D6" s="13">
        <v>3053</v>
      </c>
      <c r="E6" s="14">
        <f>312994.48</f>
        <v>312994.48</v>
      </c>
      <c r="F6" s="16">
        <v>864</v>
      </c>
      <c r="G6" s="17">
        <f>25201.37</f>
        <v>25201.37</v>
      </c>
      <c r="H6" s="7"/>
      <c r="I6" s="11"/>
      <c r="J6" s="15" t="s">
        <v>38</v>
      </c>
      <c r="K6" s="13">
        <v>25</v>
      </c>
    </row>
    <row r="7" spans="2:14">
      <c r="B7" s="12">
        <v>2</v>
      </c>
      <c r="C7" s="20" t="s">
        <v>1</v>
      </c>
      <c r="D7" s="12">
        <v>2311.0500000000002</v>
      </c>
      <c r="E7" s="15">
        <v>543228.61</v>
      </c>
      <c r="F7" s="18">
        <v>165.48</v>
      </c>
      <c r="G7" s="19">
        <v>34730.74</v>
      </c>
      <c r="H7" s="12"/>
      <c r="I7" s="15"/>
      <c r="J7" s="15" t="s">
        <v>38</v>
      </c>
      <c r="K7" s="13">
        <v>25</v>
      </c>
    </row>
    <row r="8" spans="2:14">
      <c r="B8" s="12">
        <v>3</v>
      </c>
      <c r="C8" s="20" t="s">
        <v>2</v>
      </c>
      <c r="D8" s="12"/>
      <c r="E8" s="15"/>
      <c r="F8" s="18">
        <v>980.67</v>
      </c>
      <c r="G8" s="19">
        <v>96547.04</v>
      </c>
      <c r="H8" s="12"/>
      <c r="I8" s="15"/>
      <c r="J8" s="15" t="s">
        <v>38</v>
      </c>
      <c r="K8" s="13">
        <v>25</v>
      </c>
    </row>
    <row r="9" spans="2:14">
      <c r="B9" s="12">
        <v>4</v>
      </c>
      <c r="C9" s="20" t="s">
        <v>4</v>
      </c>
      <c r="D9" s="12">
        <f>2726.06+834.54</f>
        <v>3560.6</v>
      </c>
      <c r="E9" s="15">
        <f>445630.55</f>
        <v>445630.55</v>
      </c>
      <c r="F9" s="18">
        <v>17.13</v>
      </c>
      <c r="G9" s="19">
        <f>37889.11</f>
        <v>37889.11</v>
      </c>
      <c r="H9" s="12"/>
      <c r="I9" s="15"/>
      <c r="J9" s="15" t="s">
        <v>38</v>
      </c>
      <c r="K9" s="13">
        <v>25</v>
      </c>
    </row>
    <row r="10" spans="2:14">
      <c r="B10" s="12">
        <v>5</v>
      </c>
      <c r="C10" s="20" t="s">
        <v>3</v>
      </c>
      <c r="D10" s="12">
        <v>5463.76</v>
      </c>
      <c r="E10" s="15">
        <f>700849.75</f>
        <v>700849.75</v>
      </c>
      <c r="F10" s="18">
        <v>151.21</v>
      </c>
      <c r="G10" s="19">
        <f>30616.86</f>
        <v>30616.86</v>
      </c>
      <c r="H10" s="12"/>
      <c r="I10" s="15"/>
      <c r="J10" s="15" t="s">
        <v>38</v>
      </c>
      <c r="K10" s="13">
        <v>25</v>
      </c>
    </row>
    <row r="11" spans="2:14">
      <c r="B11" s="12">
        <v>6</v>
      </c>
      <c r="C11" s="20" t="s">
        <v>5</v>
      </c>
      <c r="D11" s="12">
        <v>2685.63</v>
      </c>
      <c r="E11" s="15">
        <f>351918.7</f>
        <v>351918.7</v>
      </c>
      <c r="F11" s="18">
        <v>368.7</v>
      </c>
      <c r="G11" s="19">
        <f>62882.43</f>
        <v>62882.43</v>
      </c>
      <c r="H11" s="12"/>
      <c r="I11" s="15"/>
      <c r="J11" s="15" t="s">
        <v>38</v>
      </c>
      <c r="K11" s="13">
        <v>25</v>
      </c>
    </row>
    <row r="12" spans="2:14">
      <c r="B12" s="12">
        <v>7</v>
      </c>
      <c r="C12" s="20" t="s">
        <v>6</v>
      </c>
      <c r="D12" s="12"/>
      <c r="E12" s="15"/>
      <c r="F12" s="18">
        <v>254.77</v>
      </c>
      <c r="G12" s="19">
        <f>26648.36</f>
        <v>26648.36</v>
      </c>
      <c r="H12" s="12"/>
      <c r="I12" s="15"/>
      <c r="J12" s="15" t="s">
        <v>38</v>
      </c>
      <c r="K12" s="13">
        <v>25</v>
      </c>
      <c r="N12" s="6"/>
    </row>
    <row r="13" spans="2:14">
      <c r="B13" s="12">
        <v>8</v>
      </c>
      <c r="C13" s="20" t="s">
        <v>7</v>
      </c>
      <c r="D13" s="12">
        <v>3246</v>
      </c>
      <c r="E13" s="15">
        <f>233767.05+207798.1+321737.21</f>
        <v>763302.3600000001</v>
      </c>
      <c r="F13" s="18">
        <v>2049</v>
      </c>
      <c r="G13" s="19">
        <f>31875.34+91555.62+6618.33+56900.73</f>
        <v>186950.02</v>
      </c>
      <c r="H13" s="12"/>
      <c r="I13" s="15"/>
      <c r="J13" s="15" t="s">
        <v>38</v>
      </c>
      <c r="K13" s="13">
        <v>25</v>
      </c>
    </row>
    <row r="14" spans="2:14">
      <c r="B14" s="12">
        <v>9</v>
      </c>
      <c r="C14" s="20" t="s">
        <v>9</v>
      </c>
      <c r="D14" s="12">
        <v>3356</v>
      </c>
      <c r="E14" s="15">
        <f>407673.91</f>
        <v>407673.91</v>
      </c>
      <c r="F14" s="18">
        <v>326</v>
      </c>
      <c r="G14" s="19">
        <f>40377.83</f>
        <v>40377.83</v>
      </c>
      <c r="H14" s="12">
        <v>1074</v>
      </c>
      <c r="I14" s="15">
        <f>71372.44</f>
        <v>71372.44</v>
      </c>
      <c r="J14" s="15" t="s">
        <v>38</v>
      </c>
      <c r="K14" s="13">
        <v>25</v>
      </c>
    </row>
    <row r="15" spans="2:14">
      <c r="B15" s="12">
        <v>10</v>
      </c>
      <c r="C15" s="20" t="s">
        <v>10</v>
      </c>
      <c r="D15" s="12">
        <v>3555</v>
      </c>
      <c r="E15" s="15">
        <f>287117.65</f>
        <v>287117.65000000002</v>
      </c>
      <c r="F15" s="18"/>
      <c r="G15" s="19"/>
      <c r="H15" s="12">
        <v>861</v>
      </c>
      <c r="I15" s="15">
        <f>45748.66</f>
        <v>45748.66</v>
      </c>
      <c r="J15" s="15" t="s">
        <v>38</v>
      </c>
      <c r="K15" s="13">
        <v>25</v>
      </c>
    </row>
    <row r="16" spans="2:14">
      <c r="B16" s="12">
        <v>11</v>
      </c>
      <c r="C16" s="20" t="s">
        <v>11</v>
      </c>
      <c r="D16" s="12"/>
      <c r="E16" s="15"/>
      <c r="F16" s="18">
        <v>807</v>
      </c>
      <c r="G16" s="19">
        <f>114262.6</f>
        <v>114262.6</v>
      </c>
      <c r="H16" s="12">
        <f>2076+1140</f>
        <v>3216</v>
      </c>
      <c r="I16" s="15">
        <f>191616.85+81961.84</f>
        <v>273578.69</v>
      </c>
      <c r="J16" s="15" t="s">
        <v>38</v>
      </c>
      <c r="K16" s="13">
        <v>25</v>
      </c>
    </row>
    <row r="17" spans="2:11">
      <c r="B17" s="12">
        <v>12</v>
      </c>
      <c r="C17" s="20" t="s">
        <v>12</v>
      </c>
      <c r="D17" s="12">
        <v>3507</v>
      </c>
      <c r="E17" s="15">
        <f>215196.75</f>
        <v>215196.75</v>
      </c>
      <c r="F17" s="18"/>
      <c r="G17" s="19"/>
      <c r="H17" s="12"/>
      <c r="I17" s="15"/>
      <c r="J17" s="15" t="s">
        <v>38</v>
      </c>
      <c r="K17" s="13">
        <v>25</v>
      </c>
    </row>
    <row r="18" spans="2:11">
      <c r="B18" s="12">
        <v>13</v>
      </c>
      <c r="C18" s="20" t="s">
        <v>13</v>
      </c>
      <c r="D18" s="12">
        <v>3394.47</v>
      </c>
      <c r="E18" s="15">
        <f>346948.61</f>
        <v>346948.61</v>
      </c>
      <c r="F18" s="18">
        <v>328.23</v>
      </c>
      <c r="G18" s="19">
        <f>41327.9</f>
        <v>41327.9</v>
      </c>
      <c r="H18" s="12"/>
      <c r="I18" s="15"/>
      <c r="J18" s="15" t="s">
        <v>38</v>
      </c>
      <c r="K18" s="13">
        <v>25</v>
      </c>
    </row>
    <row r="19" spans="2:11">
      <c r="B19" s="12">
        <v>14</v>
      </c>
      <c r="C19" s="20" t="s">
        <v>14</v>
      </c>
      <c r="D19" s="12">
        <v>2522</v>
      </c>
      <c r="E19" s="15">
        <f>339320.96</f>
        <v>339320.96</v>
      </c>
      <c r="F19" s="18"/>
      <c r="G19" s="19"/>
      <c r="H19" s="12"/>
      <c r="I19" s="15"/>
      <c r="J19" s="15" t="s">
        <v>38</v>
      </c>
      <c r="K19" s="13">
        <v>25</v>
      </c>
    </row>
    <row r="20" spans="2:11">
      <c r="B20" s="12">
        <v>15</v>
      </c>
      <c r="C20" s="20" t="s">
        <v>15</v>
      </c>
      <c r="D20" s="12">
        <v>2161</v>
      </c>
      <c r="E20" s="15">
        <f>249739.33</f>
        <v>249739.33</v>
      </c>
      <c r="F20" s="18"/>
      <c r="G20" s="19"/>
      <c r="H20" s="12">
        <v>1403</v>
      </c>
      <c r="I20" s="15">
        <f>73144.52</f>
        <v>73144.52</v>
      </c>
      <c r="J20" s="15" t="s">
        <v>38</v>
      </c>
      <c r="K20" s="13">
        <v>25</v>
      </c>
    </row>
    <row r="21" spans="2:11">
      <c r="B21" s="12">
        <v>16</v>
      </c>
      <c r="C21" s="20" t="s">
        <v>16</v>
      </c>
      <c r="D21" s="12">
        <v>4193.25</v>
      </c>
      <c r="E21" s="15">
        <f>643783.77</f>
        <v>643783.77</v>
      </c>
      <c r="F21" s="18"/>
      <c r="G21" s="19"/>
      <c r="H21" s="12"/>
      <c r="I21" s="15"/>
      <c r="J21" s="15" t="s">
        <v>38</v>
      </c>
      <c r="K21" s="13">
        <v>25</v>
      </c>
    </row>
    <row r="22" spans="2:11">
      <c r="B22" s="12">
        <v>17</v>
      </c>
      <c r="C22" s="20" t="s">
        <v>17</v>
      </c>
      <c r="D22" s="12">
        <f>278.55+3849.37</f>
        <v>4127.92</v>
      </c>
      <c r="E22" s="15">
        <f>51770.57+623311.27</f>
        <v>675081.84</v>
      </c>
      <c r="F22" s="18">
        <v>1345.67</v>
      </c>
      <c r="G22" s="19">
        <f>186884.12</f>
        <v>186884.12</v>
      </c>
      <c r="H22" s="12">
        <v>2385.9299999999998</v>
      </c>
      <c r="I22" s="15">
        <f>546625.87</f>
        <v>546625.87</v>
      </c>
      <c r="J22" s="15" t="s">
        <v>38</v>
      </c>
      <c r="K22" s="13">
        <v>25</v>
      </c>
    </row>
    <row r="23" spans="2:11">
      <c r="B23" s="12">
        <v>18</v>
      </c>
      <c r="C23" s="20" t="s">
        <v>18</v>
      </c>
      <c r="D23" s="12"/>
      <c r="E23" s="15"/>
      <c r="F23" s="18"/>
      <c r="G23" s="15"/>
      <c r="H23" s="22">
        <v>2384</v>
      </c>
      <c r="I23" s="23">
        <v>246091</v>
      </c>
      <c r="J23" s="15" t="s">
        <v>38</v>
      </c>
      <c r="K23" s="13">
        <v>25</v>
      </c>
    </row>
    <row r="24" spans="2:11">
      <c r="B24" s="12">
        <v>19</v>
      </c>
      <c r="C24" s="20" t="s">
        <v>33</v>
      </c>
      <c r="D24" s="12">
        <v>5003</v>
      </c>
      <c r="E24" s="15">
        <f>590811.77</f>
        <v>590811.77</v>
      </c>
      <c r="F24" s="18">
        <v>284</v>
      </c>
      <c r="G24" s="19">
        <v>23091.3</v>
      </c>
      <c r="H24" s="12"/>
      <c r="I24" s="15"/>
      <c r="J24" s="15" t="s">
        <v>38</v>
      </c>
      <c r="K24" s="13">
        <v>25</v>
      </c>
    </row>
    <row r="25" spans="2:11">
      <c r="B25" s="12">
        <v>20</v>
      </c>
      <c r="C25" s="20" t="s">
        <v>19</v>
      </c>
      <c r="D25" s="12">
        <v>6219</v>
      </c>
      <c r="E25" s="15">
        <f>724891.62</f>
        <v>724891.62</v>
      </c>
      <c r="F25" s="18">
        <v>688</v>
      </c>
      <c r="G25" s="19">
        <v>51381.51</v>
      </c>
      <c r="H25" s="12"/>
      <c r="I25" s="15"/>
      <c r="J25" s="15" t="s">
        <v>38</v>
      </c>
      <c r="K25" s="13">
        <v>25</v>
      </c>
    </row>
    <row r="26" spans="2:11">
      <c r="B26" s="12">
        <v>21</v>
      </c>
      <c r="C26" s="20" t="s">
        <v>20</v>
      </c>
      <c r="D26" s="12">
        <v>2979</v>
      </c>
      <c r="E26" s="15">
        <f>286366.73</f>
        <v>286366.73</v>
      </c>
      <c r="F26" s="18">
        <v>562</v>
      </c>
      <c r="G26" s="19">
        <f>63241.65</f>
        <v>63241.65</v>
      </c>
      <c r="H26" s="12"/>
      <c r="I26" s="15"/>
      <c r="J26" s="15" t="s">
        <v>38</v>
      </c>
      <c r="K26" s="13">
        <v>25</v>
      </c>
    </row>
    <row r="27" spans="2:11">
      <c r="B27" s="12">
        <v>22</v>
      </c>
      <c r="C27" s="20" t="s">
        <v>35</v>
      </c>
      <c r="D27" s="12">
        <v>415.26</v>
      </c>
      <c r="E27" s="15">
        <v>83332.98</v>
      </c>
      <c r="F27" s="18">
        <v>165.48</v>
      </c>
      <c r="G27" s="19">
        <v>18558.310000000001</v>
      </c>
      <c r="H27" s="12"/>
      <c r="I27" s="15"/>
      <c r="J27" s="15" t="s">
        <v>38</v>
      </c>
      <c r="K27" s="13">
        <v>25</v>
      </c>
    </row>
    <row r="28" spans="2:11">
      <c r="B28" s="12">
        <v>23</v>
      </c>
      <c r="C28" s="20" t="s">
        <v>21</v>
      </c>
      <c r="D28" s="12">
        <v>2657</v>
      </c>
      <c r="E28" s="15">
        <f>272557.12</f>
        <v>272557.12</v>
      </c>
      <c r="F28" s="18">
        <v>1406.2</v>
      </c>
      <c r="G28" s="19">
        <f>257983.54</f>
        <v>257983.54</v>
      </c>
      <c r="H28" s="12">
        <f>1451+858</f>
        <v>2309</v>
      </c>
      <c r="I28" s="15">
        <f>116679.9+113119.96</f>
        <v>229799.86</v>
      </c>
      <c r="J28" s="15" t="s">
        <v>38</v>
      </c>
      <c r="K28" s="13">
        <v>25</v>
      </c>
    </row>
    <row r="29" spans="2:11">
      <c r="B29" s="12">
        <v>24</v>
      </c>
      <c r="C29" s="20" t="s">
        <v>42</v>
      </c>
      <c r="D29" s="12">
        <v>754</v>
      </c>
      <c r="E29" s="15">
        <f>111886.58</f>
        <v>111886.58</v>
      </c>
      <c r="F29" s="18">
        <v>33</v>
      </c>
      <c r="G29" s="19">
        <v>3061.58</v>
      </c>
      <c r="H29" s="12"/>
      <c r="I29" s="15"/>
      <c r="J29" s="15" t="s">
        <v>38</v>
      </c>
      <c r="K29" s="13">
        <v>25</v>
      </c>
    </row>
    <row r="30" spans="2:11">
      <c r="B30" s="12">
        <v>25</v>
      </c>
      <c r="C30" s="20" t="s">
        <v>22</v>
      </c>
      <c r="D30" s="12">
        <f>202+796</f>
        <v>998</v>
      </c>
      <c r="E30" s="15">
        <v>124507</v>
      </c>
      <c r="F30" s="18"/>
      <c r="G30" s="19"/>
      <c r="H30" s="12"/>
      <c r="I30" s="15"/>
      <c r="J30" s="15" t="s">
        <v>38</v>
      </c>
      <c r="K30" s="13">
        <v>25</v>
      </c>
    </row>
    <row r="31" spans="2:11">
      <c r="B31" s="12">
        <v>26</v>
      </c>
      <c r="C31" s="20" t="s">
        <v>43</v>
      </c>
      <c r="D31" s="12">
        <v>612</v>
      </c>
      <c r="E31" s="15">
        <f>81308.79</f>
        <v>81308.789999999994</v>
      </c>
      <c r="F31" s="18">
        <v>122</v>
      </c>
      <c r="G31" s="19">
        <f>24814.54</f>
        <v>24814.54</v>
      </c>
      <c r="H31" s="12"/>
      <c r="I31" s="15"/>
      <c r="J31" s="15" t="s">
        <v>38</v>
      </c>
      <c r="K31" s="13">
        <v>25</v>
      </c>
    </row>
    <row r="32" spans="2:11">
      <c r="B32" s="12">
        <v>27</v>
      </c>
      <c r="C32" s="20" t="s">
        <v>24</v>
      </c>
      <c r="D32" s="12">
        <v>1446</v>
      </c>
      <c r="E32" s="15">
        <f>218308.18</f>
        <v>218308.18</v>
      </c>
      <c r="F32" s="18">
        <v>1928</v>
      </c>
      <c r="G32" s="19">
        <v>94226.68</v>
      </c>
      <c r="H32" s="12"/>
      <c r="I32" s="15"/>
      <c r="J32" s="15" t="s">
        <v>38</v>
      </c>
      <c r="K32" s="13">
        <v>25</v>
      </c>
    </row>
    <row r="33" spans="2:11">
      <c r="B33" s="12">
        <v>28</v>
      </c>
      <c r="C33" s="21" t="s">
        <v>25</v>
      </c>
      <c r="D33" s="12">
        <v>1134</v>
      </c>
      <c r="E33" s="15">
        <v>131520.31</v>
      </c>
      <c r="F33" s="18">
        <v>86.3</v>
      </c>
      <c r="G33" s="19">
        <v>8339.44</v>
      </c>
      <c r="H33" s="12"/>
      <c r="I33" s="15"/>
      <c r="J33" s="15" t="s">
        <v>38</v>
      </c>
      <c r="K33" s="13">
        <v>25</v>
      </c>
    </row>
    <row r="34" spans="2:11">
      <c r="B34" s="12">
        <v>29</v>
      </c>
      <c r="C34" s="21" t="s">
        <v>26</v>
      </c>
      <c r="D34" s="12">
        <v>2577</v>
      </c>
      <c r="E34" s="15">
        <f>293092.09</f>
        <v>293092.09000000003</v>
      </c>
      <c r="F34" s="18">
        <v>91.81</v>
      </c>
      <c r="G34" s="19">
        <v>6068.01</v>
      </c>
      <c r="H34" s="12"/>
      <c r="I34" s="15"/>
      <c r="J34" s="15" t="s">
        <v>38</v>
      </c>
      <c r="K34" s="13">
        <v>25</v>
      </c>
    </row>
    <row r="35" spans="2:11">
      <c r="B35" s="12">
        <v>30</v>
      </c>
      <c r="C35" s="21" t="s">
        <v>27</v>
      </c>
      <c r="D35" s="12">
        <v>3555.76</v>
      </c>
      <c r="E35" s="15">
        <f>529981.71</f>
        <v>529981.71</v>
      </c>
      <c r="F35" s="18">
        <v>607.02</v>
      </c>
      <c r="G35" s="19">
        <f>77430.02</f>
        <v>77430.02</v>
      </c>
      <c r="H35" s="12"/>
      <c r="I35" s="15"/>
      <c r="J35" s="15" t="s">
        <v>38</v>
      </c>
      <c r="K35" s="13">
        <v>25</v>
      </c>
    </row>
    <row r="36" spans="2:11">
      <c r="B36" s="12">
        <v>31</v>
      </c>
      <c r="C36" s="21" t="s">
        <v>28</v>
      </c>
      <c r="D36" s="12">
        <v>1880.44</v>
      </c>
      <c r="E36" s="15">
        <f>349071.93</f>
        <v>349071.93</v>
      </c>
      <c r="F36" s="18"/>
      <c r="G36" s="19"/>
      <c r="H36" s="12"/>
      <c r="I36" s="15"/>
      <c r="J36" s="15" t="s">
        <v>38</v>
      </c>
      <c r="K36" s="13">
        <v>25</v>
      </c>
    </row>
    <row r="37" spans="2:11">
      <c r="B37" s="12">
        <v>32</v>
      </c>
      <c r="C37" s="21" t="s">
        <v>29</v>
      </c>
      <c r="D37" s="12">
        <v>2773.13</v>
      </c>
      <c r="E37" s="15">
        <f>348987.46</f>
        <v>348987.46</v>
      </c>
      <c r="F37" s="18">
        <v>151.21</v>
      </c>
      <c r="G37" s="19">
        <f>25368.07</f>
        <v>25368.07</v>
      </c>
      <c r="H37" s="12">
        <v>2690.63</v>
      </c>
      <c r="I37" s="15"/>
      <c r="J37" s="15" t="s">
        <v>38</v>
      </c>
      <c r="K37" s="13">
        <v>25</v>
      </c>
    </row>
    <row r="38" spans="2:11">
      <c r="B38" s="18">
        <v>33</v>
      </c>
      <c r="C38" s="21" t="s">
        <v>34</v>
      </c>
      <c r="D38" s="12">
        <v>7377.95</v>
      </c>
      <c r="E38" s="15">
        <v>1396281.13</v>
      </c>
      <c r="F38" s="18">
        <v>150.16</v>
      </c>
      <c r="G38" s="19">
        <v>58031.54</v>
      </c>
      <c r="H38" s="12"/>
      <c r="I38" s="15"/>
      <c r="J38" s="15" t="s">
        <v>38</v>
      </c>
      <c r="K38" s="13">
        <v>25</v>
      </c>
    </row>
    <row r="39" spans="2:11">
      <c r="D39" s="5">
        <f>SUM(D6:D38)</f>
        <v>87518.22</v>
      </c>
      <c r="F39" s="5">
        <f>SUM(F6:F38)</f>
        <v>13933.039999999999</v>
      </c>
      <c r="H39" s="5">
        <f>SUM(H6:H38)</f>
        <v>16323.560000000001</v>
      </c>
    </row>
    <row r="40" spans="2:11" ht="15.75">
      <c r="I40" s="26" t="s">
        <v>45</v>
      </c>
      <c r="J40" s="26"/>
      <c r="K40" s="26"/>
    </row>
    <row r="41" spans="2:11" ht="15.75">
      <c r="I41" s="26" t="s">
        <v>46</v>
      </c>
      <c r="J41" s="26"/>
      <c r="K41" s="26"/>
    </row>
    <row r="42" spans="2:11" ht="15.75">
      <c r="I42" s="24"/>
      <c r="J42" s="24"/>
      <c r="K42" s="25"/>
    </row>
  </sheetData>
  <mergeCells count="7">
    <mergeCell ref="I41:K41"/>
    <mergeCell ref="C4:C5"/>
    <mergeCell ref="I2:K2"/>
    <mergeCell ref="B1:K1"/>
    <mergeCell ref="B4:B5"/>
    <mergeCell ref="D4:I4"/>
    <mergeCell ref="I40:K40"/>
  </mergeCells>
  <phoneticPr fontId="4" type="noConversion"/>
  <printOptions horizontalCentered="1"/>
  <pageMargins left="0.31496062992125984" right="0.31496062992125984" top="0.55118110236220474" bottom="0.35433070866141736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</dc:creator>
  <cp:lastModifiedBy>utilizator sapl13</cp:lastModifiedBy>
  <cp:lastPrinted>2023-12-19T06:43:57Z</cp:lastPrinted>
  <dcterms:created xsi:type="dcterms:W3CDTF">2023-12-06T10:20:42Z</dcterms:created>
  <dcterms:modified xsi:type="dcterms:W3CDTF">2023-12-19T06:44:38Z</dcterms:modified>
</cp:coreProperties>
</file>